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6380" windowHeight="12630" activeTab="0"/>
  </bookViews>
  <sheets>
    <sheet name="3S MAS Liter per Hz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Jeff Lucius</author>
  </authors>
  <commentList>
    <comment ref="D22" authorId="0">
      <text>
        <r>
          <rPr>
            <b/>
            <sz val="8"/>
            <rFont val="Tahoma"/>
            <family val="0"/>
          </rPr>
          <t>Jeff Lucius:</t>
        </r>
        <r>
          <rPr>
            <sz val="8"/>
            <rFont val="Tahoma"/>
            <family val="0"/>
          </rPr>
          <t xml:space="preserve">
Hz times Liter/Hz gives Liters. I have made the assumption that the time unit for this volume flow is seconds. If minutes then flow would be way too small.</t>
        </r>
      </text>
    </comment>
  </commentList>
</comments>
</file>

<file path=xl/sharedStrings.xml><?xml version="1.0" encoding="utf-8"?>
<sst xmlns="http://schemas.openxmlformats.org/spreadsheetml/2006/main" count="30" uniqueCount="27">
  <si>
    <t>Hz</t>
  </si>
  <si>
    <t>Liter/Hz</t>
  </si>
  <si>
    <t>Hz/Liter</t>
  </si>
  <si>
    <t>Liters/min</t>
  </si>
  <si>
    <t>CFM</t>
  </si>
  <si>
    <t>Lb/hr</t>
  </si>
  <si>
    <t>g/Liter</t>
  </si>
  <si>
    <t>g/CF</t>
  </si>
  <si>
    <t>lb/CF</t>
  </si>
  <si>
    <t>Baro psi</t>
  </si>
  <si>
    <t>IAT ºF</t>
  </si>
  <si>
    <t>Change the IAT and baro to change the density and Lb/hr cells</t>
  </si>
  <si>
    <t>factors below.</t>
  </si>
  <si>
    <t>Liters
Liters/sec</t>
  </si>
  <si>
    <t>Injector=</t>
  </si>
  <si>
    <t>Corrected</t>
  </si>
  <si>
    <t>Temp correction factors</t>
  </si>
  <si>
    <r>
      <t>0.94623</t>
    </r>
    <r>
      <rPr>
        <sz val="8"/>
        <rFont val="Arial"/>
        <family val="0"/>
      </rPr>
      <t xml:space="preserve"> @ -30ºC/-22ºF</t>
    </r>
  </si>
  <si>
    <t>Values in yellow cells can be changed.</t>
  </si>
  <si>
    <t xml:space="preserve">Multiply Liter/Hz by </t>
  </si>
  <si>
    <r>
      <t>1.02275</t>
    </r>
    <r>
      <rPr>
        <sz val="8"/>
        <rFont val="Arial"/>
        <family val="0"/>
      </rPr>
      <t xml:space="preserve"> @  80ºC/176ºF</t>
    </r>
  </si>
  <si>
    <r>
      <t>1.0</t>
    </r>
    <r>
      <rPr>
        <sz val="8"/>
        <rFont val="Arial"/>
        <family val="0"/>
      </rPr>
      <t xml:space="preserve">         @  25ºC/  77ºF</t>
    </r>
  </si>
  <si>
    <t>Stock 3S injector =
360 cc/min</t>
  </si>
  <si>
    <t>Density</t>
  </si>
  <si>
    <t>Liter/Hz and CFM for Hz values 2100-2700 are extrapolated.</t>
  </si>
  <si>
    <t>Speadsheet by Jeff Lucius February 27, 2005</t>
  </si>
  <si>
    <t>Data (A4 to B19) from DSM-ECU Yahoo! Group posts by Jeff Oberholtzer January &amp; February,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</si>
</sst>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000"/>
  </numFmts>
  <fonts count="13">
    <font>
      <sz val="10"/>
      <name val="Arial"/>
      <family val="0"/>
    </font>
    <font>
      <sz val="9.25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9.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75"/>
      <color indexed="14"/>
      <name val="Arial"/>
      <family val="2"/>
    </font>
    <font>
      <b/>
      <sz val="11.75"/>
      <color indexed="4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2" fontId="3" fillId="0" borderId="0">
      <alignment/>
      <protection/>
    </xf>
    <xf numFmtId="165" fontId="3" fillId="0" borderId="0">
      <alignment/>
      <protection/>
    </xf>
    <xf numFmtId="166" fontId="3" fillId="0" borderId="0">
      <alignment/>
      <protection/>
    </xf>
    <xf numFmtId="167" fontId="3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19" applyFont="1">
      <alignment/>
      <protection/>
    </xf>
    <xf numFmtId="165" fontId="3" fillId="0" borderId="0" xfId="21" applyFont="1">
      <alignment/>
      <protection/>
    </xf>
    <xf numFmtId="2" fontId="3" fillId="0" borderId="0" xfId="20" applyFont="1">
      <alignment/>
      <protection/>
    </xf>
    <xf numFmtId="0" fontId="12" fillId="0" borderId="0" xfId="0" applyFont="1" applyAlignment="1">
      <alignment horizontal="center"/>
    </xf>
    <xf numFmtId="164" fontId="12" fillId="0" borderId="0" xfId="19" applyFont="1" applyAlignment="1">
      <alignment horizontal="center"/>
      <protection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20">
      <alignment/>
      <protection/>
    </xf>
    <xf numFmtId="0" fontId="3" fillId="2" borderId="1" xfId="0" applyFont="1" applyFill="1" applyBorder="1" applyAlignment="1" applyProtection="1">
      <alignment horizontal="left"/>
      <protection locked="0"/>
    </xf>
    <xf numFmtId="2" fontId="12" fillId="2" borderId="2" xfId="20" applyFont="1" applyFill="1" applyBorder="1" applyProtection="1">
      <alignment/>
      <protection locked="0"/>
    </xf>
    <xf numFmtId="2" fontId="12" fillId="2" borderId="1" xfId="20" applyFont="1" applyFill="1" applyBorder="1" applyProtection="1">
      <alignment/>
      <protection locked="0"/>
    </xf>
    <xf numFmtId="167" fontId="3" fillId="0" borderId="0" xfId="23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164" fontId="3" fillId="3" borderId="10" xfId="19" applyFont="1" applyFill="1" applyBorder="1">
      <alignment/>
      <protection/>
    </xf>
    <xf numFmtId="164" fontId="3" fillId="3" borderId="11" xfId="19" applyFont="1" applyFill="1" applyBorder="1">
      <alignment/>
      <protection/>
    </xf>
    <xf numFmtId="165" fontId="3" fillId="3" borderId="12" xfId="21" applyFont="1" applyFill="1" applyBorder="1">
      <alignment/>
      <protection/>
    </xf>
    <xf numFmtId="2" fontId="3" fillId="3" borderId="12" xfId="20" applyFont="1" applyFill="1" applyBorder="1">
      <alignment/>
      <protection/>
    </xf>
    <xf numFmtId="164" fontId="3" fillId="3" borderId="13" xfId="19" applyFont="1" applyFill="1" applyBorder="1">
      <alignment/>
      <protection/>
    </xf>
    <xf numFmtId="164" fontId="3" fillId="3" borderId="14" xfId="19" applyFont="1" applyFill="1" applyBorder="1">
      <alignment/>
      <protection/>
    </xf>
    <xf numFmtId="0" fontId="3" fillId="3" borderId="15" xfId="0" applyFont="1" applyFill="1" applyBorder="1" applyAlignment="1">
      <alignment/>
    </xf>
    <xf numFmtId="165" fontId="3" fillId="3" borderId="15" xfId="21" applyFill="1" applyBorder="1">
      <alignment/>
      <protection/>
    </xf>
    <xf numFmtId="2" fontId="3" fillId="3" borderId="15" xfId="20" applyFill="1" applyBorder="1">
      <alignment/>
      <protection/>
    </xf>
    <xf numFmtId="164" fontId="3" fillId="3" borderId="16" xfId="19" applyFill="1" applyBorder="1">
      <alignment/>
      <protection/>
    </xf>
    <xf numFmtId="165" fontId="3" fillId="3" borderId="17" xfId="21" applyFill="1" applyBorder="1">
      <alignment/>
      <protection/>
    </xf>
    <xf numFmtId="2" fontId="3" fillId="3" borderId="17" xfId="20" applyFill="1" applyBorder="1">
      <alignment/>
      <protection/>
    </xf>
    <xf numFmtId="164" fontId="3" fillId="3" borderId="18" xfId="19" applyFill="1" applyBorder="1">
      <alignment/>
      <protection/>
    </xf>
    <xf numFmtId="164" fontId="3" fillId="4" borderId="19" xfId="19" applyFont="1" applyFill="1" applyBorder="1">
      <alignment/>
      <protection/>
    </xf>
    <xf numFmtId="165" fontId="3" fillId="4" borderId="1" xfId="21" applyFont="1" applyFill="1" applyBorder="1">
      <alignment/>
      <protection/>
    </xf>
    <xf numFmtId="2" fontId="3" fillId="4" borderId="1" xfId="20" applyFont="1" applyFill="1" applyBorder="1">
      <alignment/>
      <protection/>
    </xf>
    <xf numFmtId="164" fontId="3" fillId="4" borderId="20" xfId="19" applyFont="1" applyFill="1" applyBorder="1">
      <alignment/>
      <protection/>
    </xf>
    <xf numFmtId="164" fontId="3" fillId="4" borderId="10" xfId="19" applyFont="1" applyFill="1" applyBorder="1">
      <alignment/>
      <protection/>
    </xf>
    <xf numFmtId="165" fontId="3" fillId="4" borderId="17" xfId="21" applyFont="1" applyFill="1" applyBorder="1">
      <alignment/>
      <protection/>
    </xf>
    <xf numFmtId="2" fontId="3" fillId="4" borderId="17" xfId="20" applyFont="1" applyFill="1" applyBorder="1">
      <alignment/>
      <protection/>
    </xf>
    <xf numFmtId="164" fontId="3" fillId="4" borderId="18" xfId="19" applyFont="1" applyFill="1" applyBorder="1">
      <alignment/>
      <protection/>
    </xf>
    <xf numFmtId="0" fontId="12" fillId="5" borderId="5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3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ec1" xfId="19"/>
    <cellStyle name="dec2" xfId="20"/>
    <cellStyle name="dec4" xfId="21"/>
    <cellStyle name="dec5" xfId="22"/>
    <cellStyle name="dec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2G/3S MAS 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125"/>
          <c:w val="0.958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'3S MAS Liter per Hz'!$C$4</c:f>
              <c:strCache>
                <c:ptCount val="1"/>
                <c:pt idx="0">
                  <c:v>Liter/Hz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'3S MAS Liter per Hz'!$B$5:$B$19</c:f>
              <c:numCache/>
            </c:numRef>
          </c:xVal>
          <c:yVal>
            <c:numRef>
              <c:f>'3S MAS Liter per Hz'!$C$5:$C$19</c:f>
              <c:numCache/>
            </c:numRef>
          </c:yVal>
          <c:smooth val="0"/>
        </c:ser>
        <c:ser>
          <c:idx val="1"/>
          <c:order val="1"/>
          <c:tx>
            <c:v>Extrapolated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'3S MAS Liter per Hz'!$B$39:$B$41</c:f>
              <c:numCache/>
            </c:numRef>
          </c:xVal>
          <c:yVal>
            <c:numRef>
              <c:f>'3S MAS Liter per Hz'!$C$39:$C$41</c:f>
              <c:numCache/>
            </c:numRef>
          </c:yVal>
          <c:smooth val="0"/>
        </c:ser>
        <c:axId val="11453538"/>
        <c:axId val="35972979"/>
      </c:scatterChart>
      <c:valAx>
        <c:axId val="11453538"/>
        <c:scaling>
          <c:orientation val="minMax"/>
          <c:max val="2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972979"/>
        <c:crosses val="autoZero"/>
        <c:crossBetween val="midCat"/>
        <c:dispUnits/>
        <c:majorUnit val="500"/>
        <c:minorUnit val="100"/>
      </c:valAx>
      <c:valAx>
        <c:axId val="35972979"/>
        <c:scaling>
          <c:orientation val="minMax"/>
          <c:max val="0.13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Liter/Hz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453538"/>
        <c:crosses val="autoZero"/>
        <c:crossBetween val="midCat"/>
        <c:dispUnits/>
        <c:majorUnit val="0.01"/>
        <c:minorUnit val="0.002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2G/3S MAS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4"/>
          <c:w val="0.95325"/>
          <c:h val="0.90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'3S MAS Liter per Hz'!$F$22</c:f>
              <c:strCache>
                <c:ptCount val="1"/>
                <c:pt idx="0">
                  <c:v>CFM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CFM = 0.2481 Hz
R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= 0.9995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'3S MAS Liter per Hz'!$B$24:$B$38</c:f>
              <c:numCache/>
            </c:numRef>
          </c:xVal>
          <c:yVal>
            <c:numRef>
              <c:f>'3S MAS Liter per Hz'!$F$24:$F$38</c:f>
              <c:numCache/>
            </c:numRef>
          </c:yVal>
          <c:smooth val="1"/>
        </c:ser>
        <c:ser>
          <c:idx val="1"/>
          <c:order val="1"/>
          <c:tx>
            <c:v>Liters/sec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'3S MAS Liter per Hz'!$B$24:$B$38</c:f>
              <c:numCache/>
            </c:numRef>
          </c:xVal>
          <c:yVal>
            <c:numRef>
              <c:f>'3S MAS Liter per Hz'!$D$24:$D$38</c:f>
              <c:numCache/>
            </c:numRef>
          </c:yVal>
          <c:smooth val="1"/>
        </c:ser>
        <c:ser>
          <c:idx val="2"/>
          <c:order val="2"/>
          <c:tx>
            <c:v>CFM extrap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'3S MAS Liter per Hz'!$B$39:$B$41</c:f>
              <c:numCache/>
            </c:numRef>
          </c:xVal>
          <c:yVal>
            <c:numRef>
              <c:f>'3S MAS Liter per Hz'!$F$39:$F$41</c:f>
              <c:numCache/>
            </c:numRef>
          </c:yVal>
          <c:smooth val="1"/>
        </c:ser>
        <c:ser>
          <c:idx val="3"/>
          <c:order val="3"/>
          <c:tx>
            <c:v>Trend extrap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'3S MAS Liter per Hz'!$B$39:$B$41</c:f>
              <c:numCache/>
            </c:numRef>
          </c:xVal>
          <c:yVal>
            <c:numRef>
              <c:f>'3S MAS Liter per Hz'!$I$39:$I$41</c:f>
              <c:numCache/>
            </c:numRef>
          </c:yVal>
          <c:smooth val="1"/>
        </c:ser>
        <c:ser>
          <c:idx val="4"/>
          <c:order val="4"/>
          <c:tx>
            <c:v>Liter/sec extrap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'3S MAS Liter per Hz'!$B$39:$B$41</c:f>
              <c:numCache/>
            </c:numRef>
          </c:xVal>
          <c:yVal>
            <c:numRef>
              <c:f>'3S MAS Liter per Hz'!$D$39:$D$41</c:f>
              <c:numCache/>
            </c:numRef>
          </c:yVal>
          <c:smooth val="1"/>
        </c:ser>
        <c:axId val="55321356"/>
        <c:axId val="28130157"/>
      </c:scatterChart>
      <c:valAx>
        <c:axId val="55321356"/>
        <c:scaling>
          <c:orientation val="minMax"/>
          <c:max val="2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130157"/>
        <c:crosses val="autoZero"/>
        <c:crossBetween val="midCat"/>
        <c:dispUnits/>
        <c:majorUnit val="500"/>
        <c:minorUnit val="100"/>
      </c:valAx>
      <c:valAx>
        <c:axId val="28130157"/>
        <c:scaling>
          <c:orientation val="minMax"/>
          <c:max val="6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321356"/>
        <c:crosses val="autoZero"/>
        <c:crossBetween val="midCat"/>
        <c:dispUnits/>
        <c:majorUnit val="100"/>
        <c:minorUnit val="2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0.63625</cdr:y>
    </cdr:from>
    <cdr:to>
      <cdr:x>0.9065</cdr:x>
      <cdr:y>0.7095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2143125"/>
          <a:ext cx="714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Liter/sec</a:t>
          </a:r>
        </a:p>
      </cdr:txBody>
    </cdr:sp>
  </cdr:relSizeAnchor>
  <cdr:relSizeAnchor xmlns:cdr="http://schemas.openxmlformats.org/drawingml/2006/chartDrawing">
    <cdr:from>
      <cdr:x>0.78025</cdr:x>
      <cdr:y>0.31425</cdr:y>
    </cdr:from>
    <cdr:to>
      <cdr:x>0.874</cdr:x>
      <cdr:y>0.38625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1057275"/>
          <a:ext cx="438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CFM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</xdr:row>
      <xdr:rowOff>0</xdr:rowOff>
    </xdr:from>
    <xdr:to>
      <xdr:col>14</xdr:col>
      <xdr:colOff>590550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3886200" y="285750"/>
        <a:ext cx="46767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24</xdr:row>
      <xdr:rowOff>66675</xdr:rowOff>
    </xdr:from>
    <xdr:to>
      <xdr:col>14</xdr:col>
      <xdr:colOff>590550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3886200" y="3562350"/>
        <a:ext cx="46767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0.85546875" style="1" customWidth="1"/>
    <col min="2" max="2" width="7.28125" style="1" customWidth="1"/>
    <col min="3" max="3" width="7.57421875" style="1" customWidth="1"/>
    <col min="4" max="5" width="9.140625" style="1" customWidth="1"/>
    <col min="6" max="6" width="7.28125" style="1" customWidth="1"/>
    <col min="7" max="8" width="7.421875" style="1" customWidth="1"/>
    <col min="9" max="9" width="11.57421875" style="1" customWidth="1"/>
    <col min="10" max="11" width="9.140625" style="1" customWidth="1"/>
    <col min="12" max="12" width="12.28125" style="1" customWidth="1"/>
    <col min="13" max="13" width="9.140625" style="1" customWidth="1"/>
    <col min="14" max="14" width="12.140625" style="1" customWidth="1"/>
    <col min="15" max="16384" width="9.140625" style="1" customWidth="1"/>
  </cols>
  <sheetData>
    <row r="1" spans="2:9" ht="11.25">
      <c r="B1" s="56" t="s">
        <v>26</v>
      </c>
      <c r="C1" s="56"/>
      <c r="D1" s="56"/>
      <c r="E1" s="56"/>
      <c r="F1" s="56"/>
      <c r="G1" s="56"/>
      <c r="H1" s="56"/>
      <c r="I1" s="56"/>
    </row>
    <row r="2" spans="2:5" ht="11.25">
      <c r="B2" s="15" t="s">
        <v>25</v>
      </c>
      <c r="C2" s="15"/>
      <c r="D2" s="15"/>
      <c r="E2" s="15"/>
    </row>
    <row r="3" ht="11.25"/>
    <row r="4" spans="2:4" ht="11.25">
      <c r="B4" s="6" t="s">
        <v>0</v>
      </c>
      <c r="C4" s="6" t="s">
        <v>1</v>
      </c>
      <c r="D4" s="6" t="s">
        <v>2</v>
      </c>
    </row>
    <row r="5" spans="2:6" ht="11.25">
      <c r="B5" s="3">
        <v>29</v>
      </c>
      <c r="C5" s="4">
        <v>0.0825</v>
      </c>
      <c r="D5" s="4">
        <f>1/C5</f>
        <v>12.121212121212121</v>
      </c>
      <c r="F5" s="8" t="s">
        <v>16</v>
      </c>
    </row>
    <row r="6" spans="2:6" ht="11.25">
      <c r="B6" s="3">
        <v>53.5</v>
      </c>
      <c r="C6" s="4">
        <v>0.0935</v>
      </c>
      <c r="D6" s="4">
        <f aca="true" t="shared" si="0" ref="D6:D19">1/C6</f>
        <v>10.695187165775401</v>
      </c>
      <c r="F6" s="1" t="s">
        <v>19</v>
      </c>
    </row>
    <row r="7" spans="2:6" ht="11.25">
      <c r="B7" s="3">
        <v>80.7</v>
      </c>
      <c r="C7" s="4">
        <v>0.0991</v>
      </c>
      <c r="D7" s="4">
        <f t="shared" si="0"/>
        <v>10.090817356205854</v>
      </c>
      <c r="F7" s="1" t="s">
        <v>12</v>
      </c>
    </row>
    <row r="8" spans="2:6" ht="11.25">
      <c r="B8" s="3">
        <v>116.7</v>
      </c>
      <c r="C8" s="4">
        <v>0.1028</v>
      </c>
      <c r="D8" s="4">
        <f t="shared" si="0"/>
        <v>9.727626459143968</v>
      </c>
      <c r="F8" s="8" t="s">
        <v>17</v>
      </c>
    </row>
    <row r="9" spans="2:6" ht="11.25">
      <c r="B9" s="3">
        <v>151.4</v>
      </c>
      <c r="C9" s="4">
        <v>0.1057</v>
      </c>
      <c r="D9" s="4">
        <f t="shared" si="0"/>
        <v>9.460737937559129</v>
      </c>
      <c r="F9" s="8" t="s">
        <v>21</v>
      </c>
    </row>
    <row r="10" spans="2:6" ht="11.25">
      <c r="B10" s="3">
        <v>185.4</v>
      </c>
      <c r="C10" s="4">
        <v>0.1079</v>
      </c>
      <c r="D10" s="4">
        <f t="shared" si="0"/>
        <v>9.267840593141798</v>
      </c>
      <c r="F10" s="8" t="s">
        <v>20</v>
      </c>
    </row>
    <row r="11" spans="2:4" ht="11.25">
      <c r="B11" s="3">
        <v>266.7</v>
      </c>
      <c r="C11" s="4">
        <v>0.1125</v>
      </c>
      <c r="D11" s="4">
        <f t="shared" si="0"/>
        <v>8.88888888888889</v>
      </c>
    </row>
    <row r="12" spans="2:4" ht="11.25">
      <c r="B12" s="3">
        <v>347.5</v>
      </c>
      <c r="C12" s="4">
        <v>0.1151</v>
      </c>
      <c r="D12" s="4">
        <f t="shared" si="0"/>
        <v>8.688097306689835</v>
      </c>
    </row>
    <row r="13" spans="2:4" ht="12" thickBot="1">
      <c r="B13" s="3">
        <v>509.3</v>
      </c>
      <c r="C13" s="4">
        <v>0.1178</v>
      </c>
      <c r="D13" s="4">
        <f t="shared" si="0"/>
        <v>8.488964346349745</v>
      </c>
    </row>
    <row r="14" spans="2:8" ht="11.25">
      <c r="B14" s="3">
        <v>672.3</v>
      </c>
      <c r="C14" s="4">
        <v>0.119</v>
      </c>
      <c r="D14" s="4">
        <f t="shared" si="0"/>
        <v>8.403361344537815</v>
      </c>
      <c r="F14" s="20" t="s">
        <v>18</v>
      </c>
      <c r="G14" s="21"/>
      <c r="H14" s="22"/>
    </row>
    <row r="15" spans="2:8" ht="12" thickBot="1">
      <c r="B15" s="3">
        <v>835.4</v>
      </c>
      <c r="C15" s="4">
        <v>0.1197</v>
      </c>
      <c r="D15" s="4">
        <f t="shared" si="0"/>
        <v>8.35421888053467</v>
      </c>
      <c r="F15" s="23"/>
      <c r="G15" s="24"/>
      <c r="H15" s="25"/>
    </row>
    <row r="16" spans="2:4" ht="11.25">
      <c r="B16" s="3">
        <v>1175.5</v>
      </c>
      <c r="C16" s="4">
        <v>0.1191</v>
      </c>
      <c r="D16" s="4">
        <f t="shared" si="0"/>
        <v>8.39630562552477</v>
      </c>
    </row>
    <row r="17" spans="2:4" ht="11.25">
      <c r="B17" s="3">
        <v>1521.5</v>
      </c>
      <c r="C17" s="4">
        <v>0.1183</v>
      </c>
      <c r="D17" s="4">
        <f t="shared" si="0"/>
        <v>8.4530853761623</v>
      </c>
    </row>
    <row r="18" spans="2:4" ht="11.25">
      <c r="B18" s="3">
        <v>1790.3</v>
      </c>
      <c r="C18" s="4">
        <v>0.1173</v>
      </c>
      <c r="D18" s="4">
        <f t="shared" si="0"/>
        <v>8.525149190110827</v>
      </c>
    </row>
    <row r="19" spans="2:8" ht="12.75" customHeight="1">
      <c r="B19" s="3">
        <v>2081.5</v>
      </c>
      <c r="C19" s="4">
        <v>0.1153</v>
      </c>
      <c r="D19" s="4">
        <f t="shared" si="0"/>
        <v>8.673026886383347</v>
      </c>
      <c r="G19" s="16" t="s">
        <v>22</v>
      </c>
      <c r="H19" s="15"/>
    </row>
    <row r="20" spans="7:8" ht="11.25">
      <c r="G20" s="15"/>
      <c r="H20" s="15"/>
    </row>
    <row r="21" spans="7:8" ht="12" thickBot="1">
      <c r="G21" s="9" t="s">
        <v>14</v>
      </c>
      <c r="H21" s="11">
        <v>550</v>
      </c>
    </row>
    <row r="22" spans="2:8" ht="12.75" customHeight="1">
      <c r="B22" s="47" t="s">
        <v>0</v>
      </c>
      <c r="C22" s="48" t="s">
        <v>1</v>
      </c>
      <c r="D22" s="49" t="s">
        <v>13</v>
      </c>
      <c r="E22" s="50" t="s">
        <v>3</v>
      </c>
      <c r="F22" s="51" t="s">
        <v>4</v>
      </c>
      <c r="G22" s="18" t="s">
        <v>15</v>
      </c>
      <c r="H22" s="19"/>
    </row>
    <row r="23" spans="2:8" ht="11.25">
      <c r="B23" s="52"/>
      <c r="C23" s="53"/>
      <c r="D23" s="53"/>
      <c r="E23" s="54"/>
      <c r="F23" s="55"/>
      <c r="G23" s="6" t="s">
        <v>4</v>
      </c>
      <c r="H23" s="6" t="s">
        <v>5</v>
      </c>
    </row>
    <row r="24" spans="2:8" ht="11.25">
      <c r="B24" s="39">
        <v>29</v>
      </c>
      <c r="C24" s="40">
        <v>0.0825</v>
      </c>
      <c r="D24" s="40">
        <f>B24*C24</f>
        <v>2.3925</v>
      </c>
      <c r="E24" s="41">
        <f aca="true" t="shared" si="1" ref="E24:E41">D24*60</f>
        <v>143.55</v>
      </c>
      <c r="F24" s="42">
        <f>E24*0.035315</f>
        <v>5.06946825</v>
      </c>
      <c r="G24" s="5">
        <f>F24*(1/(360/$H$21))</f>
        <v>7.7450209375</v>
      </c>
      <c r="H24" s="5">
        <f>G24*$F$46*60</f>
        <v>33.408738289916535</v>
      </c>
    </row>
    <row r="25" spans="2:8" ht="11.25">
      <c r="B25" s="39">
        <v>53.5</v>
      </c>
      <c r="C25" s="40">
        <v>0.0935</v>
      </c>
      <c r="D25" s="40">
        <f aca="true" t="shared" si="2" ref="D25:D40">B25*C25</f>
        <v>5.00225</v>
      </c>
      <c r="E25" s="41">
        <f t="shared" si="1"/>
        <v>300.135</v>
      </c>
      <c r="F25" s="42">
        <f aca="true" t="shared" si="3" ref="F25:F41">E25*0.035315</f>
        <v>10.599267525</v>
      </c>
      <c r="G25" s="5">
        <f aca="true" t="shared" si="4" ref="G25:G41">F25*(1/(360/$H$21))</f>
        <v>16.193325385416667</v>
      </c>
      <c r="H25" s="5">
        <f>G25*$F$46*60</f>
        <v>69.85114361995191</v>
      </c>
    </row>
    <row r="26" spans="2:8" ht="11.25">
      <c r="B26" s="39">
        <v>80.7</v>
      </c>
      <c r="C26" s="40">
        <v>0.0991</v>
      </c>
      <c r="D26" s="40">
        <f t="shared" si="2"/>
        <v>7.99737</v>
      </c>
      <c r="E26" s="41">
        <f t="shared" si="1"/>
        <v>479.8422</v>
      </c>
      <c r="F26" s="42">
        <f t="shared" si="3"/>
        <v>16.945627292999998</v>
      </c>
      <c r="G26" s="5">
        <f t="shared" si="4"/>
        <v>25.889152808749994</v>
      </c>
      <c r="H26" s="5">
        <f>G26*$F$46*60</f>
        <v>111.67483441489226</v>
      </c>
    </row>
    <row r="27" spans="2:8" ht="11.25">
      <c r="B27" s="39">
        <v>116.7</v>
      </c>
      <c r="C27" s="40">
        <v>0.1028</v>
      </c>
      <c r="D27" s="40">
        <f t="shared" si="2"/>
        <v>11.99676</v>
      </c>
      <c r="E27" s="41">
        <f t="shared" si="1"/>
        <v>719.8056</v>
      </c>
      <c r="F27" s="42">
        <f t="shared" si="3"/>
        <v>25.419934764</v>
      </c>
      <c r="G27" s="5">
        <f t="shared" si="4"/>
        <v>38.836011445</v>
      </c>
      <c r="H27" s="5">
        <f>G27*$F$46*60</f>
        <v>167.52209620352727</v>
      </c>
    </row>
    <row r="28" spans="2:8" ht="11.25">
      <c r="B28" s="39">
        <v>151.4</v>
      </c>
      <c r="C28" s="40">
        <v>0.1057</v>
      </c>
      <c r="D28" s="40">
        <f t="shared" si="2"/>
        <v>16.00298</v>
      </c>
      <c r="E28" s="41">
        <f t="shared" si="1"/>
        <v>960.1788</v>
      </c>
      <c r="F28" s="42">
        <f t="shared" si="3"/>
        <v>33.908714322</v>
      </c>
      <c r="G28" s="5">
        <f t="shared" si="4"/>
        <v>51.80498021416667</v>
      </c>
      <c r="H28" s="5">
        <f>G28*$F$46*60</f>
        <v>223.46473173616238</v>
      </c>
    </row>
    <row r="29" spans="2:8" ht="11.25">
      <c r="B29" s="39">
        <v>185.4</v>
      </c>
      <c r="C29" s="40">
        <v>0.1079</v>
      </c>
      <c r="D29" s="40">
        <f t="shared" si="2"/>
        <v>20.00466</v>
      </c>
      <c r="E29" s="41">
        <f t="shared" si="1"/>
        <v>1200.2796</v>
      </c>
      <c r="F29" s="42">
        <f t="shared" si="3"/>
        <v>42.387874074</v>
      </c>
      <c r="G29" s="5">
        <f t="shared" si="4"/>
        <v>64.7592520575</v>
      </c>
      <c r="H29" s="5">
        <f>G29*$F$46*60</f>
        <v>279.34397095873004</v>
      </c>
    </row>
    <row r="30" spans="2:8" ht="11.25">
      <c r="B30" s="39">
        <v>266.7</v>
      </c>
      <c r="C30" s="40">
        <v>0.1125</v>
      </c>
      <c r="D30" s="40">
        <f t="shared" si="2"/>
        <v>30.00375</v>
      </c>
      <c r="E30" s="41">
        <f t="shared" si="1"/>
        <v>1800.225</v>
      </c>
      <c r="F30" s="42">
        <f t="shared" si="3"/>
        <v>63.574945875</v>
      </c>
      <c r="G30" s="5">
        <f t="shared" si="4"/>
        <v>97.12838953125</v>
      </c>
      <c r="H30" s="5">
        <f>G30*$F$46*60</f>
        <v>418.97071325646107</v>
      </c>
    </row>
    <row r="31" spans="2:8" ht="11.25">
      <c r="B31" s="39">
        <v>347.5</v>
      </c>
      <c r="C31" s="40">
        <v>0.1151</v>
      </c>
      <c r="D31" s="40">
        <f t="shared" si="2"/>
        <v>39.99725</v>
      </c>
      <c r="E31" s="41">
        <f t="shared" si="1"/>
        <v>2399.835</v>
      </c>
      <c r="F31" s="42">
        <f t="shared" si="3"/>
        <v>84.750173025</v>
      </c>
      <c r="G31" s="5">
        <f t="shared" si="4"/>
        <v>129.47943101041665</v>
      </c>
      <c r="H31" s="5">
        <f>G31*$F$46*60</f>
        <v>558.5193971019285</v>
      </c>
    </row>
    <row r="32" spans="2:8" ht="11.25">
      <c r="B32" s="39">
        <v>509.3</v>
      </c>
      <c r="C32" s="40">
        <v>0.1178</v>
      </c>
      <c r="D32" s="40">
        <f t="shared" si="2"/>
        <v>59.995540000000005</v>
      </c>
      <c r="E32" s="41">
        <f t="shared" si="1"/>
        <v>3599.7324000000003</v>
      </c>
      <c r="F32" s="42">
        <f t="shared" si="3"/>
        <v>127.12454970600001</v>
      </c>
      <c r="G32" s="5">
        <f t="shared" si="4"/>
        <v>194.21806205083334</v>
      </c>
      <c r="H32" s="5">
        <f>G32*$F$46*60</f>
        <v>837.7744177313349</v>
      </c>
    </row>
    <row r="33" spans="2:8" ht="11.25">
      <c r="B33" s="39">
        <v>672.3</v>
      </c>
      <c r="C33" s="40">
        <v>0.119</v>
      </c>
      <c r="D33" s="40">
        <f t="shared" si="2"/>
        <v>80.0037</v>
      </c>
      <c r="E33" s="41">
        <f t="shared" si="1"/>
        <v>4800.222</v>
      </c>
      <c r="F33" s="42">
        <f t="shared" si="3"/>
        <v>169.51983993</v>
      </c>
      <c r="G33" s="5">
        <f t="shared" si="4"/>
        <v>258.9886443375</v>
      </c>
      <c r="H33" s="5">
        <f>G33*$F$46*60</f>
        <v>1117.1672624973855</v>
      </c>
    </row>
    <row r="34" spans="2:8" ht="11.25">
      <c r="B34" s="39">
        <v>835.4</v>
      </c>
      <c r="C34" s="40">
        <v>0.1197</v>
      </c>
      <c r="D34" s="40">
        <f t="shared" si="2"/>
        <v>99.99737999999999</v>
      </c>
      <c r="E34" s="41">
        <f t="shared" si="1"/>
        <v>5999.842799999999</v>
      </c>
      <c r="F34" s="42">
        <f t="shared" si="3"/>
        <v>211.88444848199998</v>
      </c>
      <c r="G34" s="5">
        <f t="shared" si="4"/>
        <v>323.7123518475</v>
      </c>
      <c r="H34" s="5">
        <f>G34*$F$46*60</f>
        <v>1396.357909340578</v>
      </c>
    </row>
    <row r="35" spans="2:8" ht="11.25">
      <c r="B35" s="39">
        <v>1175.5</v>
      </c>
      <c r="C35" s="40">
        <v>0.1191</v>
      </c>
      <c r="D35" s="40">
        <f t="shared" si="2"/>
        <v>140.00205</v>
      </c>
      <c r="E35" s="41">
        <f t="shared" si="1"/>
        <v>8400.123</v>
      </c>
      <c r="F35" s="42">
        <f t="shared" si="3"/>
        <v>296.650343745</v>
      </c>
      <c r="G35" s="5">
        <f t="shared" si="4"/>
        <v>453.21580294374996</v>
      </c>
      <c r="H35" s="5">
        <f>G35*$F$46*60</f>
        <v>1954.9809189140265</v>
      </c>
    </row>
    <row r="36" spans="2:8" ht="11.25">
      <c r="B36" s="39">
        <v>1521.5</v>
      </c>
      <c r="C36" s="40">
        <v>0.1183</v>
      </c>
      <c r="D36" s="40">
        <f t="shared" si="2"/>
        <v>179.99345</v>
      </c>
      <c r="E36" s="41">
        <f t="shared" si="1"/>
        <v>10799.607</v>
      </c>
      <c r="F36" s="42">
        <f t="shared" si="3"/>
        <v>381.388121205</v>
      </c>
      <c r="G36" s="5">
        <f t="shared" si="4"/>
        <v>582.6762962854166</v>
      </c>
      <c r="H36" s="5">
        <f>G36*$F$46*60</f>
        <v>2513.4186269380048</v>
      </c>
    </row>
    <row r="37" spans="2:8" ht="11.25">
      <c r="B37" s="39">
        <v>1790.3</v>
      </c>
      <c r="C37" s="40">
        <v>0.1173</v>
      </c>
      <c r="D37" s="40">
        <f t="shared" si="2"/>
        <v>210.00218999999998</v>
      </c>
      <c r="E37" s="41">
        <f t="shared" si="1"/>
        <v>12600.131399999998</v>
      </c>
      <c r="F37" s="42">
        <f t="shared" si="3"/>
        <v>444.97364039099995</v>
      </c>
      <c r="G37" s="5">
        <f t="shared" si="4"/>
        <v>679.8208394862498</v>
      </c>
      <c r="H37" s="5">
        <f>G37*$F$46*60</f>
        <v>2932.4590202797594</v>
      </c>
    </row>
    <row r="38" spans="2:8" ht="12" thickBot="1">
      <c r="B38" s="43">
        <v>2081.5</v>
      </c>
      <c r="C38" s="44">
        <v>0.1153</v>
      </c>
      <c r="D38" s="44">
        <f t="shared" si="2"/>
        <v>239.99695</v>
      </c>
      <c r="E38" s="45">
        <f t="shared" si="1"/>
        <v>14399.817</v>
      </c>
      <c r="F38" s="46">
        <f t="shared" si="3"/>
        <v>508.52953735499995</v>
      </c>
      <c r="G38" s="5">
        <f t="shared" si="4"/>
        <v>776.9201265145832</v>
      </c>
      <c r="H38" s="5">
        <f>G38*$F$46*60</f>
        <v>3351.3041976711315</v>
      </c>
    </row>
    <row r="39" spans="2:9" ht="11.25">
      <c r="B39" s="27">
        <v>2100</v>
      </c>
      <c r="C39" s="28">
        <v>0.115</v>
      </c>
      <c r="D39" s="28">
        <f t="shared" si="2"/>
        <v>241.5</v>
      </c>
      <c r="E39" s="29">
        <f t="shared" si="1"/>
        <v>14490</v>
      </c>
      <c r="F39" s="30">
        <f t="shared" si="3"/>
        <v>511.71434999999997</v>
      </c>
      <c r="G39" s="5">
        <f t="shared" si="4"/>
        <v>781.7858124999999</v>
      </c>
      <c r="H39" s="5">
        <f>G39*$F$46*60</f>
        <v>3372.2927051263705</v>
      </c>
      <c r="I39" s="1">
        <f>0.2481*B39</f>
        <v>521.01</v>
      </c>
    </row>
    <row r="40" spans="2:9" ht="11.25">
      <c r="B40" s="31">
        <v>2400</v>
      </c>
      <c r="C40" s="32">
        <v>0.1117</v>
      </c>
      <c r="D40" s="33">
        <f t="shared" si="2"/>
        <v>268.08</v>
      </c>
      <c r="E40" s="34">
        <f t="shared" si="1"/>
        <v>16084.8</v>
      </c>
      <c r="F40" s="35">
        <f t="shared" si="3"/>
        <v>568.034712</v>
      </c>
      <c r="G40" s="10">
        <f t="shared" si="4"/>
        <v>867.8308099999999</v>
      </c>
      <c r="H40" s="10">
        <f>G40*$F$46*60</f>
        <v>3743.454361864503</v>
      </c>
      <c r="I40" s="1">
        <f>0.2481*B40</f>
        <v>595.4399999999999</v>
      </c>
    </row>
    <row r="41" spans="2:9" ht="12" thickBot="1">
      <c r="B41" s="26">
        <v>2700</v>
      </c>
      <c r="C41" s="36">
        <v>0.107</v>
      </c>
      <c r="D41" s="36">
        <f>B41*C41</f>
        <v>288.9</v>
      </c>
      <c r="E41" s="37">
        <f t="shared" si="1"/>
        <v>17334</v>
      </c>
      <c r="F41" s="38">
        <f t="shared" si="3"/>
        <v>612.15021</v>
      </c>
      <c r="G41" s="10">
        <f t="shared" si="4"/>
        <v>935.2294875</v>
      </c>
      <c r="H41" s="10">
        <f>G41*$F$46*60</f>
        <v>4034.1836956977577</v>
      </c>
      <c r="I41" s="1">
        <f>0.2481*B41</f>
        <v>669.87</v>
      </c>
    </row>
    <row r="42" ht="11.25">
      <c r="B42" s="1" t="s">
        <v>24</v>
      </c>
    </row>
    <row r="43" spans="2:6" ht="11.25">
      <c r="B43" s="2"/>
      <c r="F43" s="2"/>
    </row>
    <row r="44" spans="4:6" ht="12" thickBot="1">
      <c r="D44" s="17" t="s">
        <v>23</v>
      </c>
      <c r="E44" s="17"/>
      <c r="F44" s="17"/>
    </row>
    <row r="45" spans="2:8" ht="11.25">
      <c r="B45" s="7" t="s">
        <v>10</v>
      </c>
      <c r="C45" s="6" t="s">
        <v>9</v>
      </c>
      <c r="D45" s="6" t="s">
        <v>6</v>
      </c>
      <c r="E45" s="6" t="s">
        <v>7</v>
      </c>
      <c r="F45" s="6" t="s">
        <v>8</v>
      </c>
      <c r="H45" s="6"/>
    </row>
    <row r="46" spans="2:8" ht="11.25">
      <c r="B46" s="12">
        <v>85</v>
      </c>
      <c r="C46" s="13">
        <v>14.5</v>
      </c>
      <c r="D46" s="1">
        <f>1.1649*(545.69/($B$46+459.69))*($C$46/14.7)</f>
        <v>1.1511605708320893</v>
      </c>
      <c r="E46" s="1">
        <f>32.986*(545.69/($B$46+459.69))*($C$46/14.7)</f>
        <v>32.596946166595664</v>
      </c>
      <c r="F46" s="14">
        <f>0.072751*(545.69/($B$46+459.69))*($C$46/14.7)</f>
        <v>0.07189293732389503</v>
      </c>
      <c r="H46" s="2"/>
    </row>
    <row r="47" ht="11.25">
      <c r="B47" s="8" t="s">
        <v>11</v>
      </c>
    </row>
  </sheetData>
  <sheetProtection password="E7CE" sheet="1" objects="1" scenarios="1" selectLockedCells="1"/>
  <mergeCells count="10">
    <mergeCell ref="D44:F44"/>
    <mergeCell ref="G22:H22"/>
    <mergeCell ref="F14:H15"/>
    <mergeCell ref="B2:E2"/>
    <mergeCell ref="G19:H20"/>
    <mergeCell ref="B22:B23"/>
    <mergeCell ref="C22:C23"/>
    <mergeCell ref="E22:E23"/>
    <mergeCell ref="F22:F23"/>
    <mergeCell ref="D22:D23"/>
  </mergeCells>
  <printOptions/>
  <pageMargins left="0.46" right="0.46" top="0.5" bottom="0.5" header="0.5" footer="0.5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LuTranSys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Lucius</dc:creator>
  <cp:keywords/>
  <dc:description/>
  <cp:lastModifiedBy>Jeff Lucius</cp:lastModifiedBy>
  <cp:lastPrinted>2005-02-28T01:56:25Z</cp:lastPrinted>
  <dcterms:created xsi:type="dcterms:W3CDTF">2005-01-15T17:37:36Z</dcterms:created>
  <dcterms:modified xsi:type="dcterms:W3CDTF">2005-02-28T02:01:26Z</dcterms:modified>
  <cp:category/>
  <cp:version/>
  <cp:contentType/>
  <cp:contentStatus/>
</cp:coreProperties>
</file>